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F44" i="76"/>
  <c r="E44"/>
  <c r="E38" l="1"/>
  <c r="F38"/>
  <c r="E20"/>
  <c r="E22" l="1"/>
  <c r="E21"/>
  <c r="C20" l="1"/>
  <c r="D20"/>
  <c r="C11" l="1"/>
  <c r="C21" l="1"/>
  <c r="C18"/>
  <c r="D22" l="1"/>
  <c r="D21"/>
  <c r="F19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26" i="76"/>
  <c r="E19"/>
  <c r="D19"/>
  <c r="C17"/>
  <c r="F17" s="1"/>
  <c r="C12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D20" i="74" l="1"/>
  <c r="E25" i="76"/>
  <c r="C25" s="1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F20" i="76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E17" i="73"/>
  <c r="C22" i="76"/>
  <c r="C22" i="75"/>
  <c r="E17" i="76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3"/>
  <c r="C28" s="1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C20"/>
  <c r="F20" s="1"/>
  <c r="E19"/>
  <c r="D19"/>
  <c r="C18"/>
  <c r="F18" s="1"/>
  <c r="C17"/>
  <c r="E17" s="1"/>
  <c r="C12"/>
  <c r="C24" s="1"/>
  <c r="D20" l="1"/>
  <c r="F25" i="76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F22"/>
  <c r="D22" i="75"/>
  <c r="D28" s="1"/>
  <c r="C31" s="1"/>
  <c r="F22"/>
  <c r="F21" i="76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F27" i="76" l="1"/>
  <c r="D27"/>
  <c r="C30" s="1"/>
  <c r="F30" s="1"/>
  <c r="D39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</calcChain>
</file>

<file path=xl/sharedStrings.xml><?xml version="1.0" encoding="utf-8"?>
<sst xmlns="http://schemas.openxmlformats.org/spreadsheetml/2006/main" count="595" uniqueCount="151">
  <si>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</si>
  <si>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</si>
  <si>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</si>
  <si>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</si>
  <si>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</si>
  <si>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</si>
  <si>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</si>
  <si>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</si>
  <si>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</si>
  <si>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</si>
  <si>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</si>
  <si>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</si>
  <si>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</si>
  <si>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</si>
  <si>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</si>
  <si>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</si>
  <si>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</si>
  <si>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</si>
  <si>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</si>
  <si>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</si>
  <si>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</si>
  <si>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</si>
  <si>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</si>
  <si>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</si>
  <si>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</si>
  <si>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</si>
  <si>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</si>
  <si>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</si>
  <si>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</si>
  <si>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</si>
  <si>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</si>
  <si>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</si>
  <si>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</si>
  <si>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</si>
  <si>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</si>
  <si>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</si>
  <si>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</si>
  <si>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</si>
  <si>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</si>
  <si>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</si>
  <si>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</si>
  <si>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</si>
  <si>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</si>
  <si>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</si>
  <si>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</si>
  <si>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</si>
  <si>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</si>
  <si>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</si>
  <si>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</si>
  <si>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</si>
  <si>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</si>
  <si>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</si>
  <si>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</si>
  <si>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</si>
  <si>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</si>
  <si>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</si>
  <si>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</si>
  <si>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</si>
  <si>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</si>
  <si>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</si>
  <si>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</si>
  <si>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</si>
  <si>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</si>
  <si>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</si>
  <si>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</si>
  <si>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</si>
  <si>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</si>
  <si>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</si>
  <si>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</si>
  <si>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</si>
  <si>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</si>
  <si>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</si>
  <si>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</si>
  <si>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</si>
  <si>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</si>
  <si>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</si>
  <si>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</si>
  <si>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</si>
  <si>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</si>
  <si>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</si>
  <si>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</si>
  <si>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</si>
  <si>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</si>
  <si>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</si>
  <si>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</si>
  <si>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</si>
  <si>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</si>
  <si>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</si>
  <si>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</si>
  <si>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</si>
  <si>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</si>
  <si>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</si>
  <si>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</si>
  <si>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</si>
  <si>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</si>
  <si>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</si>
  <si>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</si>
  <si>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</si>
  <si>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</si>
  <si>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</si>
  <si>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</si>
  <si>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</si>
  <si>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</si>
  <si>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</si>
  <si>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</si>
  <si>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</si>
  <si>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</si>
  <si>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</si>
  <si>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</si>
  <si>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</si>
  <si>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</si>
  <si>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</si>
  <si>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</si>
  <si>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</si>
  <si>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</si>
  <si>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</si>
  <si>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</si>
  <si>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</si>
  <si>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</si>
  <si>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</si>
  <si>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</si>
  <si>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</si>
  <si>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</si>
  <si>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</si>
  <si>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</si>
  <si>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</si>
  <si>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</si>
  <si>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</si>
  <si>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</si>
  <si>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</si>
  <si>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Рекомендуемый тариф</t>
  </si>
  <si>
    <t>Промывка, опрессовка ОС</t>
  </si>
  <si>
    <t>Продвижение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</si>
  <si>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</si>
  <si>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</si>
  <si>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ЗАО "Зап-СибТТК"</t>
  </si>
  <si>
    <t>ПАО "МТС"</t>
  </si>
  <si>
    <t>ПАО "Ростелеком"</t>
  </si>
  <si>
    <t xml:space="preserve">                                                  </t>
  </si>
  <si>
    <t xml:space="preserve">План работ и услуг по содержанию и ремонту общего имущества МКД на 2021 год по адресу:    Монтажников   3                                                         </t>
  </si>
  <si>
    <t>АО "ЭР-Телеком Холдинг"</t>
  </si>
  <si>
    <t>ПАО "Ростелеком" обслуживание</t>
  </si>
  <si>
    <t>Ремонт кровли по заявкам</t>
  </si>
  <si>
    <t>Начальник ПТО______________/Маматова Т.В.</t>
  </si>
  <si>
    <t>2.5</t>
  </si>
  <si>
    <t>Мероприятия в рамках комфортной среды 360200,00 руб. (проч. 260200,00 + текущее сод.100,00)</t>
  </si>
  <si>
    <t>Ремонт за счет экономии средств</t>
  </si>
  <si>
    <t xml:space="preserve">Ремонт козырьков вентшахт </t>
  </si>
  <si>
    <t>Замена электрического кабеля до групповых щитов</t>
  </si>
  <si>
    <t>Итого работ за счет экономии средств</t>
  </si>
  <si>
    <t>Установка датчиков движения в п.5,6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</si>
</sst>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wrapText="1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Alignment="1" applyProtection="1">
      <alignment horizontal="right"/>
    </xf>
    <xf numFmtId="49" fontId="12" fillId="2" borderId="1" xfId="0" applyNumberFormat="1" applyFont="1" applyFill="1" applyBorder="1" applyProtection="1">
      <protection locked="0"/>
    </xf>
    <xf numFmtId="165" fontId="12" fillId="0" borderId="1" xfId="0" applyNumberFormat="1" applyFont="1" applyBorder="1" applyAlignment="1" applyProtection="1">
      <alignment horizontal="center"/>
    </xf>
    <xf numFmtId="2" fontId="12" fillId="4" borderId="8" xfId="0" applyNumberFormat="1" applyFont="1" applyFill="1" applyBorder="1" applyAlignment="1" applyProtection="1">
      <alignment horizontal="center"/>
    </xf>
    <xf numFmtId="2" fontId="12" fillId="4" borderId="8" xfId="0" applyNumberFormat="1" applyFont="1" applyFill="1" applyBorder="1" applyAlignment="1" applyProtection="1">
      <alignment horizontal="center"/>
      <protection locked="0"/>
    </xf>
    <xf numFmtId="49" fontId="11" fillId="4" borderId="8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8" xfId="0" applyNumberFormat="1" applyFont="1" applyFill="1" applyBorder="1" applyAlignment="1" applyProtection="1">
      <alignment horizontal="left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50" t="s">
        <v>41</v>
      </c>
      <c r="F1" s="150"/>
      <c r="G1" s="150"/>
    </row>
    <row r="2" spans="1:7" ht="30.6" customHeight="1">
      <c r="A2" s="151" t="s">
        <v>66</v>
      </c>
      <c r="B2" s="151"/>
      <c r="C2" s="151"/>
      <c r="D2" s="151"/>
      <c r="E2" s="151"/>
      <c r="F2" s="151"/>
      <c r="G2" s="151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52" t="s">
        <v>50</v>
      </c>
      <c r="D4" s="153"/>
      <c r="E4" s="153"/>
      <c r="F4" s="42"/>
    </row>
    <row r="5" spans="1:7">
      <c r="B5" s="9" t="s">
        <v>1</v>
      </c>
      <c r="C5" s="154">
        <v>4</v>
      </c>
      <c r="D5" s="155"/>
      <c r="E5" s="155"/>
      <c r="F5" s="43"/>
    </row>
    <row r="6" spans="1:7">
      <c r="B6" s="10" t="s">
        <v>2</v>
      </c>
      <c r="C6" s="154">
        <v>7505.5</v>
      </c>
      <c r="D6" s="155"/>
      <c r="E6" s="155"/>
      <c r="F6" s="43"/>
    </row>
    <row r="7" spans="1:7" ht="18.75" customHeight="1">
      <c r="B7" s="39" t="s">
        <v>47</v>
      </c>
      <c r="C7" s="147">
        <v>64200</v>
      </c>
      <c r="D7" s="148"/>
      <c r="E7" s="149"/>
      <c r="F7" s="44"/>
    </row>
    <row r="8" spans="1:7">
      <c r="B8" s="56"/>
      <c r="D8" s="38">
        <v>9</v>
      </c>
    </row>
    <row r="9" spans="1:7">
      <c r="A9" s="161" t="s">
        <v>3</v>
      </c>
      <c r="B9" s="162"/>
      <c r="C9" s="162"/>
      <c r="D9" s="162"/>
      <c r="E9" s="163"/>
      <c r="F9" s="163"/>
      <c r="G9" s="163"/>
    </row>
    <row r="10" spans="1:7" ht="65.25" customHeight="1">
      <c r="A10" s="164" t="s">
        <v>4</v>
      </c>
      <c r="B10" s="166" t="s">
        <v>5</v>
      </c>
      <c r="C10" s="168" t="s">
        <v>32</v>
      </c>
      <c r="D10" s="170" t="s">
        <v>43</v>
      </c>
      <c r="E10" s="171"/>
      <c r="F10" s="168" t="s">
        <v>80</v>
      </c>
      <c r="G10" s="172" t="s">
        <v>52</v>
      </c>
    </row>
    <row r="11" spans="1:7" ht="45" customHeight="1">
      <c r="A11" s="165"/>
      <c r="B11" s="167"/>
      <c r="C11" s="169"/>
      <c r="D11" s="37" t="s">
        <v>6</v>
      </c>
      <c r="E11" s="45" t="s">
        <v>42</v>
      </c>
      <c r="F11" s="169"/>
      <c r="G11" s="173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56" t="s">
        <v>35</v>
      </c>
      <c r="C44" s="157"/>
      <c r="D44" s="158">
        <f>D43-(C7/12/C6+(D46)/C6)</f>
        <v>19.403493534057016</v>
      </c>
      <c r="E44" s="159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60" t="s">
        <v>34</v>
      </c>
      <c r="C46" s="160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7" t="s">
        <v>41</v>
      </c>
      <c r="F1" s="177"/>
      <c r="G1" s="177"/>
    </row>
    <row r="2" spans="1:7" ht="39.75" customHeight="1">
      <c r="A2" s="178" t="s">
        <v>115</v>
      </c>
      <c r="B2" s="178"/>
      <c r="C2" s="178"/>
      <c r="D2" s="178"/>
      <c r="E2" s="178"/>
      <c r="F2" s="178"/>
      <c r="G2" s="17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9" t="s">
        <v>116</v>
      </c>
      <c r="D4" s="180"/>
      <c r="E4" s="180"/>
      <c r="F4" s="74"/>
    </row>
    <row r="5" spans="1:7" ht="19.5">
      <c r="B5" s="73" t="s">
        <v>1</v>
      </c>
      <c r="C5" s="181">
        <v>6</v>
      </c>
      <c r="D5" s="182"/>
      <c r="E5" s="182"/>
      <c r="F5" s="77"/>
    </row>
    <row r="6" spans="1:7" ht="19.5">
      <c r="B6" s="78" t="s">
        <v>2</v>
      </c>
      <c r="C6" s="181">
        <v>3926.2</v>
      </c>
      <c r="D6" s="182"/>
      <c r="E6" s="182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74"/>
      <c r="D8" s="175"/>
      <c r="E8" s="176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83"/>
      <c r="B13" s="184"/>
      <c r="C13" s="184"/>
      <c r="D13" s="184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66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67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6"/>
      <c r="C48" s="193"/>
      <c r="D48" s="158"/>
      <c r="E48" s="15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4" t="s">
        <v>34</v>
      </c>
      <c r="C50" s="19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5"/>
      <c r="C60" s="196"/>
      <c r="D60" s="196"/>
      <c r="E60" s="197"/>
      <c r="F60" s="76"/>
      <c r="G60" s="76"/>
    </row>
    <row r="61" spans="1:7" ht="63.75" customHeight="1">
      <c r="A61" s="128"/>
      <c r="B61" s="198" t="s">
        <v>95</v>
      </c>
      <c r="C61" s="199"/>
      <c r="D61" s="199"/>
      <c r="E61" s="20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tabSelected="1" topLeftCell="A25" zoomScale="73" zoomScaleNormal="73" workbookViewId="0">
      <selection activeCell="I43" sqref="I43"/>
    </sheetView>
  </sheetViews>
  <sheetFormatPr defaultColWidth="8.85546875" defaultRowHeight="18.75"/>
  <cols>
    <col min="1" max="1" width="8" style="72" customWidth="1"/>
    <col min="2" max="2" width="63.7109375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>
      <c r="E1" s="177" t="s">
        <v>41</v>
      </c>
      <c r="F1" s="177"/>
    </row>
    <row r="2" spans="1:6" ht="36.75" customHeight="1">
      <c r="A2" s="178" t="s">
        <v>139</v>
      </c>
      <c r="B2" s="178"/>
      <c r="C2" s="178"/>
      <c r="D2" s="178"/>
      <c r="E2" s="178"/>
      <c r="F2" s="178"/>
    </row>
    <row r="3" spans="1:6" ht="19.5">
      <c r="B3" s="109"/>
      <c r="C3" s="110"/>
      <c r="D3" s="110"/>
      <c r="E3" s="110"/>
      <c r="F3" s="110"/>
    </row>
    <row r="4" spans="1:6" ht="19.5">
      <c r="B4" s="73" t="s">
        <v>0</v>
      </c>
      <c r="C4" s="179" t="s">
        <v>110</v>
      </c>
      <c r="D4" s="180"/>
      <c r="E4" s="180"/>
      <c r="F4" s="74"/>
    </row>
    <row r="5" spans="1:6" ht="19.5">
      <c r="B5" s="73" t="s">
        <v>1</v>
      </c>
      <c r="C5" s="181">
        <v>6</v>
      </c>
      <c r="D5" s="182"/>
      <c r="E5" s="182"/>
      <c r="F5" s="77"/>
    </row>
    <row r="6" spans="1:6" ht="19.5">
      <c r="B6" s="78" t="s">
        <v>2</v>
      </c>
      <c r="C6" s="181">
        <v>11655.42</v>
      </c>
      <c r="D6" s="182"/>
      <c r="E6" s="182"/>
      <c r="F6" s="77"/>
    </row>
    <row r="7" spans="1:6" ht="19.5">
      <c r="B7" s="78" t="s">
        <v>89</v>
      </c>
      <c r="C7" s="79">
        <v>1288</v>
      </c>
      <c r="D7" s="80"/>
      <c r="E7" s="81"/>
      <c r="F7" s="77"/>
    </row>
    <row r="8" spans="1:6" ht="19.5">
      <c r="B8" s="108" t="s">
        <v>91</v>
      </c>
      <c r="C8" s="139">
        <v>2220686.2799999998</v>
      </c>
      <c r="D8" s="106"/>
      <c r="E8" s="107"/>
      <c r="F8" s="83"/>
    </row>
    <row r="9" spans="1:6" ht="19.5">
      <c r="B9" s="133" t="s">
        <v>117</v>
      </c>
      <c r="C9" s="135">
        <v>6</v>
      </c>
      <c r="D9" s="134"/>
      <c r="E9" s="134"/>
      <c r="F9" s="83"/>
    </row>
    <row r="10" spans="1:6">
      <c r="B10" s="87" t="s">
        <v>87</v>
      </c>
      <c r="C10" s="88">
        <v>9</v>
      </c>
      <c r="D10" s="66"/>
      <c r="E10" s="46"/>
    </row>
    <row r="11" spans="1:6">
      <c r="B11" s="87" t="s">
        <v>93</v>
      </c>
      <c r="C11" s="88">
        <f>C55*12</f>
        <v>23400</v>
      </c>
      <c r="D11" s="66"/>
      <c r="E11" s="46"/>
    </row>
    <row r="12" spans="1:6">
      <c r="B12" s="87" t="s">
        <v>88</v>
      </c>
      <c r="C12" s="89">
        <f>C6*C10*12</f>
        <v>1258785.3599999999</v>
      </c>
      <c r="D12" s="66"/>
      <c r="E12" s="46"/>
    </row>
    <row r="13" spans="1:6">
      <c r="A13" s="183"/>
      <c r="B13" s="184"/>
      <c r="C13" s="184"/>
      <c r="D13" s="184"/>
      <c r="E13" s="180"/>
      <c r="F13" s="180"/>
    </row>
    <row r="14" spans="1:6">
      <c r="A14" s="111"/>
      <c r="B14" s="112"/>
      <c r="C14" s="112"/>
      <c r="D14" s="113"/>
      <c r="E14" s="114"/>
      <c r="F14" s="115"/>
    </row>
    <row r="15" spans="1:6" ht="18.75" customHeight="1">
      <c r="A15" s="185" t="s">
        <v>4</v>
      </c>
      <c r="B15" s="166" t="s">
        <v>119</v>
      </c>
      <c r="C15" s="187" t="s">
        <v>32</v>
      </c>
      <c r="D15" s="189" t="s">
        <v>43</v>
      </c>
      <c r="E15" s="190"/>
      <c r="F15" s="187" t="s">
        <v>80</v>
      </c>
    </row>
    <row r="16" spans="1:6" ht="75">
      <c r="A16" s="186"/>
      <c r="B16" s="167"/>
      <c r="C16" s="188"/>
      <c r="D16" s="116" t="s">
        <v>6</v>
      </c>
      <c r="E16" s="116" t="s">
        <v>42</v>
      </c>
      <c r="F16" s="188"/>
    </row>
    <row r="17" spans="1:7">
      <c r="A17" s="117" t="s">
        <v>7</v>
      </c>
      <c r="B17" s="13" t="s">
        <v>31</v>
      </c>
      <c r="C17" s="15">
        <f>D17*C6</f>
        <v>56412.232799999998</v>
      </c>
      <c r="D17" s="15">
        <v>4.84</v>
      </c>
      <c r="E17" s="15">
        <f>C17*12</f>
        <v>676946.79359999998</v>
      </c>
      <c r="F17" s="15">
        <f>C17*12</f>
        <v>676946.79359999998</v>
      </c>
    </row>
    <row r="18" spans="1:7">
      <c r="A18" s="100" t="s">
        <v>121</v>
      </c>
      <c r="B18" s="18" t="s">
        <v>11</v>
      </c>
      <c r="C18" s="15">
        <f>D18*C6</f>
        <v>7809.1314000000002</v>
      </c>
      <c r="D18" s="15">
        <v>0.67</v>
      </c>
      <c r="E18" s="15">
        <f>C18*12</f>
        <v>93709.57680000001</v>
      </c>
      <c r="F18" s="15">
        <f t="shared" ref="F18:F26" si="0">C18*12</f>
        <v>93709.57680000001</v>
      </c>
    </row>
    <row r="19" spans="1:7" ht="37.5">
      <c r="A19" s="100" t="s">
        <v>122</v>
      </c>
      <c r="B19" s="18" t="s">
        <v>33</v>
      </c>
      <c r="C19" s="15">
        <v>2700</v>
      </c>
      <c r="D19" s="15">
        <f>C19/C6</f>
        <v>0.23165188384459762</v>
      </c>
      <c r="E19" s="15">
        <f>C19*12</f>
        <v>32400</v>
      </c>
      <c r="F19" s="15">
        <f t="shared" si="0"/>
        <v>32400</v>
      </c>
    </row>
    <row r="20" spans="1:7">
      <c r="A20" s="118" t="s">
        <v>123</v>
      </c>
      <c r="B20" s="46" t="s">
        <v>58</v>
      </c>
      <c r="C20" s="15">
        <f>E20/12</f>
        <v>43.784999999999997</v>
      </c>
      <c r="D20" s="142">
        <f>C20/C6</f>
        <v>3.7566213830132244E-3</v>
      </c>
      <c r="E20" s="3">
        <f>(C9*87.57)</f>
        <v>525.41999999999996</v>
      </c>
      <c r="F20" s="15">
        <f t="shared" si="0"/>
        <v>525.41999999999996</v>
      </c>
    </row>
    <row r="21" spans="1:7">
      <c r="A21" s="118" t="s">
        <v>124</v>
      </c>
      <c r="B21" s="1" t="s">
        <v>38</v>
      </c>
      <c r="C21" s="15">
        <f>E21/12</f>
        <v>107.33333333333333</v>
      </c>
      <c r="D21" s="15">
        <f>C21/C7</f>
        <v>8.3333333333333329E-2</v>
      </c>
      <c r="E21" s="15">
        <f>C7*1</f>
        <v>1288</v>
      </c>
      <c r="F21" s="15">
        <f t="shared" si="0"/>
        <v>1288</v>
      </c>
    </row>
    <row r="22" spans="1:7">
      <c r="A22" s="118" t="s">
        <v>125</v>
      </c>
      <c r="B22" s="1" t="s">
        <v>85</v>
      </c>
      <c r="C22" s="15">
        <f>E22/12</f>
        <v>225.4</v>
      </c>
      <c r="D22" s="15">
        <f>C21/C7</f>
        <v>8.3333333333333329E-2</v>
      </c>
      <c r="E22" s="15">
        <f>C7*2.1</f>
        <v>2704.8</v>
      </c>
      <c r="F22" s="15">
        <f t="shared" si="0"/>
        <v>2704.8</v>
      </c>
      <c r="G22" s="76" t="s">
        <v>138</v>
      </c>
    </row>
    <row r="23" spans="1:7" s="119" customFormat="1" ht="37.5">
      <c r="A23" s="118" t="s">
        <v>126</v>
      </c>
      <c r="B23" s="1" t="s">
        <v>37</v>
      </c>
      <c r="C23" s="15">
        <f>C12*12%/12</f>
        <v>12587.853599999997</v>
      </c>
      <c r="D23" s="15">
        <f>C23/C6</f>
        <v>1.0799999999999996</v>
      </c>
      <c r="E23" s="3">
        <f>C12*12%</f>
        <v>151054.24319999997</v>
      </c>
      <c r="F23" s="15">
        <f t="shared" si="0"/>
        <v>151054.24319999997</v>
      </c>
    </row>
    <row r="24" spans="1:7" ht="37.5">
      <c r="A24" s="118" t="s">
        <v>127</v>
      </c>
      <c r="B24" s="1" t="s">
        <v>83</v>
      </c>
      <c r="C24" s="15">
        <f>C12*0.9%/12</f>
        <v>944.08902</v>
      </c>
      <c r="D24" s="15">
        <f>C24/C6</f>
        <v>8.1000000000000003E-2</v>
      </c>
      <c r="E24" s="3">
        <f>C12*0.9%</f>
        <v>11329.068240000001</v>
      </c>
      <c r="F24" s="15">
        <f t="shared" si="0"/>
        <v>11329.068240000001</v>
      </c>
    </row>
    <row r="25" spans="1:7" s="119" customFormat="1">
      <c r="A25" s="118" t="s">
        <v>128</v>
      </c>
      <c r="B25" s="1" t="s">
        <v>84</v>
      </c>
      <c r="C25" s="15">
        <f>E25/12</f>
        <v>2622.4694999999997</v>
      </c>
      <c r="D25" s="15">
        <f>C25/C6</f>
        <v>0.22499999999999998</v>
      </c>
      <c r="E25" s="3">
        <f>C12*2.5%</f>
        <v>31469.633999999998</v>
      </c>
      <c r="F25" s="15">
        <f t="shared" si="0"/>
        <v>31469.633999999998</v>
      </c>
    </row>
    <row r="26" spans="1:7" s="121" customFormat="1">
      <c r="A26" s="120" t="s">
        <v>129</v>
      </c>
      <c r="B26" s="48" t="s">
        <v>108</v>
      </c>
      <c r="C26" s="49">
        <f>E26/12</f>
        <v>1850.5718999999999</v>
      </c>
      <c r="D26" s="49">
        <f>E26/C6/12</f>
        <v>0.15877350623143568</v>
      </c>
      <c r="E26" s="50">
        <f>C8*1%</f>
        <v>22206.862799999999</v>
      </c>
      <c r="F26" s="15">
        <f t="shared" si="0"/>
        <v>22206.862799999999</v>
      </c>
    </row>
    <row r="27" spans="1:7" s="123" customFormat="1">
      <c r="A27" s="122"/>
      <c r="B27" s="66" t="s">
        <v>92</v>
      </c>
      <c r="C27" s="14">
        <f>SUM(C17:C26)</f>
        <v>85302.866553333326</v>
      </c>
      <c r="D27" s="14">
        <f>SUM(D17:D26)</f>
        <v>7.4568486781257119</v>
      </c>
      <c r="E27" s="14">
        <f>SUM(E17:E26)</f>
        <v>1023634.39864</v>
      </c>
      <c r="F27" s="14">
        <f>SUM(F17:F26)</f>
        <v>1023634.39864</v>
      </c>
    </row>
    <row r="28" spans="1:7" s="119" customFormat="1">
      <c r="A28" s="118"/>
      <c r="B28" s="1"/>
      <c r="C28" s="15"/>
      <c r="D28" s="15"/>
      <c r="E28" s="3"/>
      <c r="F28" s="3"/>
    </row>
    <row r="29" spans="1:7" s="119" customFormat="1">
      <c r="A29" s="118"/>
      <c r="B29" s="1"/>
      <c r="C29" s="15"/>
      <c r="D29" s="15"/>
      <c r="E29" s="3"/>
      <c r="F29" s="3"/>
    </row>
    <row r="30" spans="1:7" ht="56.25">
      <c r="A30" s="118"/>
      <c r="B30" s="136" t="s">
        <v>94</v>
      </c>
      <c r="C30" s="137">
        <f>(C10-D27)*C6</f>
        <v>17986.076780000014</v>
      </c>
      <c r="D30" s="137">
        <f>C30/C6</f>
        <v>1.5431513218742881</v>
      </c>
      <c r="E30" s="137"/>
      <c r="F30" s="137">
        <f>C30*12</f>
        <v>215832.92136000015</v>
      </c>
    </row>
    <row r="31" spans="1:7">
      <c r="A31" s="118"/>
      <c r="B31" s="1"/>
      <c r="C31" s="15"/>
      <c r="D31" s="15"/>
      <c r="E31" s="3"/>
      <c r="F31" s="3"/>
    </row>
    <row r="32" spans="1:7">
      <c r="A32" s="213" t="s">
        <v>8</v>
      </c>
      <c r="B32" s="215" t="s">
        <v>120</v>
      </c>
      <c r="C32" s="217"/>
      <c r="D32" s="217"/>
      <c r="E32" s="211"/>
      <c r="F32" s="211"/>
    </row>
    <row r="33" spans="1:6">
      <c r="A33" s="214"/>
      <c r="B33" s="216"/>
      <c r="C33" s="218"/>
      <c r="D33" s="218"/>
      <c r="E33" s="212"/>
      <c r="F33" s="212"/>
    </row>
    <row r="34" spans="1:6" ht="56.25">
      <c r="A34" s="146" t="s">
        <v>10</v>
      </c>
      <c r="B34" s="145" t="s">
        <v>145</v>
      </c>
      <c r="C34" s="143"/>
      <c r="D34" s="143"/>
      <c r="E34" s="144">
        <v>100000</v>
      </c>
      <c r="F34" s="144">
        <v>100000</v>
      </c>
    </row>
    <row r="35" spans="1:6">
      <c r="A35" s="141" t="s">
        <v>12</v>
      </c>
      <c r="B35" s="1" t="s">
        <v>131</v>
      </c>
      <c r="C35" s="15"/>
      <c r="D35" s="15"/>
      <c r="E35" s="3">
        <v>15000</v>
      </c>
      <c r="F35" s="3">
        <v>15000</v>
      </c>
    </row>
    <row r="36" spans="1:6">
      <c r="A36" s="118" t="s">
        <v>13</v>
      </c>
      <c r="B36" s="1" t="s">
        <v>142</v>
      </c>
      <c r="C36" s="15"/>
      <c r="D36" s="15"/>
      <c r="E36" s="3">
        <v>44000</v>
      </c>
      <c r="F36" s="3">
        <v>44000</v>
      </c>
    </row>
    <row r="37" spans="1:6">
      <c r="A37" s="141" t="s">
        <v>14</v>
      </c>
      <c r="B37" s="138" t="s">
        <v>147</v>
      </c>
      <c r="C37" s="62"/>
      <c r="D37" s="62"/>
      <c r="E37" s="54">
        <v>57000</v>
      </c>
      <c r="F37" s="54">
        <v>57000</v>
      </c>
    </row>
    <row r="38" spans="1:6">
      <c r="A38" s="22"/>
      <c r="B38" s="22" t="s">
        <v>133</v>
      </c>
      <c r="C38" s="23"/>
      <c r="D38" s="15"/>
      <c r="E38" s="23">
        <f>SUM(E34:E37)</f>
        <v>216000</v>
      </c>
      <c r="F38" s="23">
        <f>SUM(F34:F37)</f>
        <v>216000</v>
      </c>
    </row>
    <row r="39" spans="1:6">
      <c r="A39" s="100"/>
      <c r="B39" s="22" t="s">
        <v>130</v>
      </c>
      <c r="C39" s="14"/>
      <c r="D39" s="14">
        <f>((F38-F30)/C6/12)+C10</f>
        <v>9.0011945704230296</v>
      </c>
      <c r="E39" s="14"/>
      <c r="F39" s="14"/>
    </row>
    <row r="40" spans="1:6">
      <c r="A40" s="100"/>
      <c r="B40" s="22"/>
      <c r="C40" s="14"/>
      <c r="D40" s="14"/>
      <c r="E40" s="14"/>
      <c r="F40" s="14"/>
    </row>
    <row r="41" spans="1:6">
      <c r="A41" s="100"/>
      <c r="B41" s="22" t="s">
        <v>146</v>
      </c>
      <c r="C41" s="14"/>
      <c r="D41" s="14"/>
      <c r="E41" s="14"/>
      <c r="F41" s="14"/>
    </row>
    <row r="42" spans="1:6" ht="19.5" customHeight="1">
      <c r="A42" s="100" t="s">
        <v>144</v>
      </c>
      <c r="B42" s="18" t="s">
        <v>148</v>
      </c>
      <c r="C42" s="14"/>
      <c r="D42" s="14"/>
      <c r="E42" s="15">
        <v>60000</v>
      </c>
      <c r="F42" s="15">
        <v>60000</v>
      </c>
    </row>
    <row r="43" spans="1:6">
      <c r="A43" s="100" t="s">
        <v>15</v>
      </c>
      <c r="B43" s="18" t="s">
        <v>150</v>
      </c>
      <c r="C43" s="15"/>
      <c r="D43" s="15"/>
      <c r="E43" s="15">
        <v>56534.01</v>
      </c>
      <c r="F43" s="15">
        <v>56534.01</v>
      </c>
    </row>
    <row r="44" spans="1:6">
      <c r="A44" s="100"/>
      <c r="B44" s="22" t="s">
        <v>149</v>
      </c>
      <c r="C44" s="14"/>
      <c r="D44" s="14"/>
      <c r="E44" s="14">
        <f>SUM(E42:E43)</f>
        <v>116534.01000000001</v>
      </c>
      <c r="F44" s="14">
        <f>+SUM(F42:F43)</f>
        <v>116534.01000000001</v>
      </c>
    </row>
    <row r="45" spans="1:6">
      <c r="A45" s="126"/>
      <c r="B45" s="126"/>
      <c r="C45" s="127"/>
      <c r="D45" s="127"/>
      <c r="E45" s="127"/>
      <c r="F45" s="127"/>
    </row>
    <row r="46" spans="1:6">
      <c r="A46" s="128"/>
      <c r="B46" s="22" t="s">
        <v>28</v>
      </c>
      <c r="C46" s="99"/>
      <c r="D46" s="129"/>
      <c r="E46" s="129"/>
      <c r="F46" s="129"/>
    </row>
    <row r="47" spans="1:6">
      <c r="A47" s="128"/>
      <c r="B47" s="100" t="s">
        <v>132</v>
      </c>
      <c r="C47" s="59">
        <v>300</v>
      </c>
      <c r="D47" s="129"/>
      <c r="E47" s="129"/>
      <c r="F47" s="129"/>
    </row>
    <row r="48" spans="1:6">
      <c r="A48" s="128"/>
      <c r="B48" s="18" t="s">
        <v>64</v>
      </c>
      <c r="C48" s="59">
        <v>300</v>
      </c>
      <c r="D48" s="129"/>
      <c r="E48" s="129"/>
      <c r="F48" s="129"/>
    </row>
    <row r="49" spans="1:6">
      <c r="A49" s="128"/>
      <c r="B49" s="22" t="s">
        <v>29</v>
      </c>
      <c r="C49" s="59">
        <v>0</v>
      </c>
      <c r="D49" s="129"/>
      <c r="E49" s="129"/>
      <c r="F49" s="129"/>
    </row>
    <row r="50" spans="1:6">
      <c r="A50" s="128"/>
      <c r="B50" s="18" t="s">
        <v>141</v>
      </c>
      <c r="C50" s="140">
        <v>300</v>
      </c>
      <c r="D50" s="129"/>
      <c r="E50" s="129"/>
      <c r="F50" s="129"/>
    </row>
    <row r="51" spans="1:6">
      <c r="A51" s="128"/>
      <c r="B51" s="138" t="s">
        <v>137</v>
      </c>
      <c r="C51" s="140">
        <v>350</v>
      </c>
      <c r="D51" s="129"/>
      <c r="E51" s="129"/>
      <c r="F51" s="129"/>
    </row>
    <row r="52" spans="1:6">
      <c r="A52" s="128"/>
      <c r="B52" s="138" t="s">
        <v>136</v>
      </c>
      <c r="C52" s="59">
        <v>350</v>
      </c>
      <c r="D52" s="129"/>
      <c r="E52" s="129"/>
      <c r="F52" s="129"/>
    </row>
    <row r="53" spans="1:6">
      <c r="A53" s="128"/>
      <c r="B53" s="138" t="s">
        <v>140</v>
      </c>
      <c r="C53" s="59">
        <v>350</v>
      </c>
      <c r="D53" s="129"/>
      <c r="E53" s="129"/>
      <c r="F53" s="129"/>
    </row>
    <row r="54" spans="1:6">
      <c r="A54" s="128"/>
      <c r="B54" s="138" t="s">
        <v>135</v>
      </c>
      <c r="C54" s="59">
        <v>350</v>
      </c>
      <c r="D54" s="129"/>
      <c r="E54" s="129"/>
      <c r="F54" s="129"/>
    </row>
    <row r="55" spans="1:6">
      <c r="A55" s="128"/>
      <c r="B55" s="33" t="s">
        <v>118</v>
      </c>
      <c r="C55" s="59">
        <v>1950</v>
      </c>
      <c r="D55" s="129"/>
      <c r="E55" s="130"/>
      <c r="F55" s="76"/>
    </row>
    <row r="56" spans="1:6">
      <c r="A56" s="128"/>
      <c r="B56" s="195"/>
      <c r="C56" s="196"/>
      <c r="D56" s="196"/>
      <c r="E56" s="197"/>
      <c r="F56" s="76"/>
    </row>
    <row r="57" spans="1:6" ht="54.75" customHeight="1">
      <c r="A57" s="128"/>
      <c r="B57" s="198" t="s">
        <v>134</v>
      </c>
      <c r="C57" s="199"/>
      <c r="D57" s="199"/>
      <c r="E57" s="200"/>
      <c r="F57" s="76"/>
    </row>
    <row r="58" spans="1:6" ht="75" customHeight="1">
      <c r="A58" s="57" t="s">
        <v>143</v>
      </c>
      <c r="B58" s="57"/>
      <c r="C58" s="131"/>
      <c r="D58" s="57"/>
      <c r="E58" s="129"/>
      <c r="F58" s="129"/>
    </row>
    <row r="59" spans="1:6">
      <c r="A59" s="126"/>
      <c r="B59" s="126"/>
      <c r="C59" s="131"/>
      <c r="D59" s="127"/>
      <c r="E59" s="127"/>
      <c r="F59" s="127"/>
    </row>
    <row r="60" spans="1:6">
      <c r="A60" s="132"/>
      <c r="B60" s="132"/>
      <c r="C60" s="131"/>
      <c r="D60" s="131"/>
      <c r="E60" s="131"/>
      <c r="F60" s="131"/>
    </row>
    <row r="61" spans="1:6">
      <c r="A61" s="132"/>
      <c r="B61" s="132"/>
      <c r="C61" s="131"/>
      <c r="D61" s="131"/>
      <c r="E61" s="131"/>
      <c r="F61" s="131"/>
    </row>
    <row r="62" spans="1:6">
      <c r="A62" s="132"/>
      <c r="B62" s="132"/>
      <c r="C62" s="131"/>
      <c r="D62" s="131"/>
      <c r="E62" s="131"/>
      <c r="F62" s="131"/>
    </row>
    <row r="63" spans="1:6">
      <c r="A63" s="132"/>
      <c r="B63" s="132"/>
      <c r="C63" s="131"/>
      <c r="D63" s="131"/>
      <c r="E63" s="131"/>
      <c r="F63" s="131"/>
    </row>
    <row r="64" spans="1:6">
      <c r="A64" s="132"/>
      <c r="B64" s="132"/>
      <c r="C64" s="131"/>
      <c r="D64" s="131"/>
      <c r="E64" s="131"/>
      <c r="F64" s="131"/>
    </row>
    <row r="65" spans="1:6" s="75" customFormat="1">
      <c r="A65" s="132"/>
      <c r="B65" s="132"/>
      <c r="C65" s="131"/>
      <c r="D65" s="131"/>
      <c r="E65" s="131"/>
      <c r="F65" s="131"/>
    </row>
    <row r="66" spans="1:6" s="75" customFormat="1">
      <c r="A66" s="132"/>
      <c r="B66" s="132"/>
      <c r="C66" s="131"/>
      <c r="D66" s="131"/>
      <c r="E66" s="131"/>
      <c r="F66" s="131"/>
    </row>
    <row r="67" spans="1:6" s="75" customFormat="1">
      <c r="A67" s="132"/>
      <c r="B67" s="132"/>
      <c r="C67" s="131"/>
      <c r="D67" s="131"/>
      <c r="E67" s="131"/>
      <c r="F67" s="131"/>
    </row>
    <row r="68" spans="1:6" s="75" customFormat="1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72"/>
      <c r="B71" s="72"/>
      <c r="C71" s="131"/>
      <c r="D71" s="131"/>
      <c r="E71" s="131"/>
      <c r="F71" s="131"/>
    </row>
    <row r="72" spans="1:6" s="75" customFormat="1">
      <c r="A72" s="72"/>
      <c r="B72" s="7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72"/>
      <c r="D102" s="131"/>
      <c r="E102" s="131"/>
      <c r="F102" s="131"/>
    </row>
    <row r="103" spans="1:6" s="75" customFormat="1">
      <c r="A103" s="72"/>
      <c r="B103" s="72"/>
      <c r="C103" s="72"/>
      <c r="D103" s="131"/>
      <c r="E103" s="131"/>
      <c r="F103" s="131"/>
    </row>
    <row r="104" spans="1:6" s="75" customFormat="1">
      <c r="A104" s="72"/>
      <c r="B104" s="72"/>
      <c r="C104" s="72"/>
      <c r="D104" s="131"/>
      <c r="E104" s="131"/>
      <c r="F104" s="131"/>
    </row>
    <row r="105" spans="1:6" s="75" customFormat="1">
      <c r="A105" s="72"/>
      <c r="B105" s="72"/>
      <c r="C105" s="72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</sheetData>
  <mergeCells count="19">
    <mergeCell ref="F32:F33"/>
    <mergeCell ref="B56:E56"/>
    <mergeCell ref="B57:E57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F1"/>
    <mergeCell ref="A2:F2"/>
    <mergeCell ref="C4:E4"/>
    <mergeCell ref="C5:E5"/>
    <mergeCell ref="C6:E6"/>
  </mergeCells>
  <pageMargins left="0.7" right="0.7" top="0.75" bottom="0.75" header="0.3" footer="0.3"/>
  <pageSetup paperSize="9" scale="5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7" t="s">
        <v>41</v>
      </c>
      <c r="F1" s="177"/>
      <c r="G1" s="177"/>
    </row>
    <row r="2" spans="1:7" ht="35.25" customHeight="1">
      <c r="A2" s="178" t="s">
        <v>109</v>
      </c>
      <c r="B2" s="178"/>
      <c r="C2" s="178"/>
      <c r="D2" s="178"/>
      <c r="E2" s="178"/>
      <c r="F2" s="178"/>
      <c r="G2" s="17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9" t="s">
        <v>110</v>
      </c>
      <c r="D4" s="180"/>
      <c r="E4" s="180"/>
      <c r="F4" s="74"/>
    </row>
    <row r="5" spans="1:7" ht="19.5">
      <c r="B5" s="73" t="s">
        <v>1</v>
      </c>
      <c r="C5" s="181">
        <v>6</v>
      </c>
      <c r="D5" s="182"/>
      <c r="E5" s="182"/>
      <c r="F5" s="77"/>
    </row>
    <row r="6" spans="1:7" ht="19.5">
      <c r="B6" s="78" t="s">
        <v>2</v>
      </c>
      <c r="C6" s="181">
        <v>11183.8</v>
      </c>
      <c r="D6" s="182"/>
      <c r="E6" s="182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74"/>
      <c r="D8" s="175"/>
      <c r="E8" s="176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83"/>
      <c r="B13" s="184"/>
      <c r="C13" s="184"/>
      <c r="D13" s="184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66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67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6"/>
      <c r="C48" s="193"/>
      <c r="D48" s="158"/>
      <c r="E48" s="15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4" t="s">
        <v>34</v>
      </c>
      <c r="C50" s="19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5"/>
      <c r="C60" s="196"/>
      <c r="D60" s="196"/>
      <c r="E60" s="197"/>
      <c r="F60" s="76"/>
      <c r="G60" s="76"/>
    </row>
    <row r="61" spans="1:7" ht="64.5" customHeight="1">
      <c r="A61" s="128"/>
      <c r="B61" s="198" t="s">
        <v>95</v>
      </c>
      <c r="C61" s="199"/>
      <c r="D61" s="199"/>
      <c r="E61" s="20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50" t="s">
        <v>41</v>
      </c>
      <c r="F1" s="150"/>
      <c r="G1" s="150"/>
    </row>
    <row r="2" spans="1:7" ht="50.25" customHeight="1">
      <c r="A2" s="178" t="s">
        <v>100</v>
      </c>
      <c r="B2" s="178"/>
      <c r="C2" s="178"/>
      <c r="D2" s="178"/>
      <c r="E2" s="178"/>
      <c r="F2" s="178"/>
      <c r="G2" s="178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9" t="s">
        <v>101</v>
      </c>
      <c r="D4" s="180"/>
      <c r="E4" s="180"/>
      <c r="F4" s="74"/>
      <c r="G4" s="75"/>
    </row>
    <row r="5" spans="1:7" s="76" customFormat="1" ht="19.5">
      <c r="A5" s="72"/>
      <c r="B5" s="73" t="s">
        <v>1</v>
      </c>
      <c r="C5" s="181">
        <v>4</v>
      </c>
      <c r="D5" s="182"/>
      <c r="E5" s="182"/>
      <c r="F5" s="77"/>
      <c r="G5" s="75"/>
    </row>
    <row r="6" spans="1:7" s="76" customFormat="1" ht="19.5">
      <c r="A6" s="72"/>
      <c r="B6" s="78" t="s">
        <v>2</v>
      </c>
      <c r="C6" s="201">
        <v>2256.3000000000002</v>
      </c>
      <c r="D6" s="202"/>
      <c r="E6" s="202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4"/>
      <c r="D8" s="175"/>
      <c r="E8" s="176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9"/>
      <c r="B13" s="210"/>
      <c r="C13" s="210"/>
      <c r="D13" s="210"/>
      <c r="E13" s="153"/>
      <c r="F13" s="153"/>
      <c r="G13" s="153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64" t="s">
        <v>4</v>
      </c>
      <c r="B15" s="166" t="s">
        <v>5</v>
      </c>
      <c r="C15" s="168" t="s">
        <v>32</v>
      </c>
      <c r="D15" s="170" t="s">
        <v>43</v>
      </c>
      <c r="E15" s="171"/>
      <c r="F15" s="168" t="s">
        <v>80</v>
      </c>
      <c r="G15" s="172" t="s">
        <v>52</v>
      </c>
    </row>
    <row r="16" spans="1:7" ht="45" customHeight="1">
      <c r="A16" s="165"/>
      <c r="B16" s="167"/>
      <c r="C16" s="169"/>
      <c r="D16" s="37" t="s">
        <v>6</v>
      </c>
      <c r="E16" s="45" t="s">
        <v>42</v>
      </c>
      <c r="F16" s="169"/>
      <c r="G16" s="173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56"/>
      <c r="C46" s="157"/>
      <c r="D46" s="158"/>
      <c r="E46" s="159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60" t="s">
        <v>34</v>
      </c>
      <c r="C48" s="160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03"/>
      <c r="C52" s="204"/>
      <c r="D52" s="204"/>
      <c r="E52" s="205"/>
      <c r="F52" s="6"/>
      <c r="G52" s="6"/>
    </row>
    <row r="53" spans="1:7" ht="52.5" customHeight="1">
      <c r="A53" s="27"/>
      <c r="B53" s="206" t="s">
        <v>95</v>
      </c>
      <c r="C53" s="207"/>
      <c r="D53" s="207"/>
      <c r="E53" s="208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50" t="s">
        <v>41</v>
      </c>
      <c r="F1" s="150"/>
      <c r="G1" s="150"/>
    </row>
    <row r="2" spans="1:7" ht="50.25" customHeight="1">
      <c r="A2" s="178" t="s">
        <v>105</v>
      </c>
      <c r="B2" s="178"/>
      <c r="C2" s="178"/>
      <c r="D2" s="178"/>
      <c r="E2" s="178"/>
      <c r="F2" s="178"/>
      <c r="G2" s="178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9" t="s">
        <v>107</v>
      </c>
      <c r="D4" s="180"/>
      <c r="E4" s="180"/>
      <c r="F4" s="74"/>
      <c r="G4" s="75"/>
    </row>
    <row r="5" spans="1:7" s="76" customFormat="1" ht="19.5">
      <c r="A5" s="72"/>
      <c r="B5" s="73" t="s">
        <v>1</v>
      </c>
      <c r="C5" s="181">
        <v>4</v>
      </c>
      <c r="D5" s="182"/>
      <c r="E5" s="182"/>
      <c r="F5" s="77"/>
      <c r="G5" s="75"/>
    </row>
    <row r="6" spans="1:7" s="76" customFormat="1" ht="19.5">
      <c r="A6" s="72"/>
      <c r="B6" s="78" t="s">
        <v>2</v>
      </c>
      <c r="C6" s="181">
        <v>7165.3</v>
      </c>
      <c r="D6" s="182"/>
      <c r="E6" s="182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4"/>
      <c r="D8" s="175"/>
      <c r="E8" s="176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9"/>
      <c r="B13" s="210"/>
      <c r="C13" s="210"/>
      <c r="D13" s="210"/>
      <c r="E13" s="153"/>
      <c r="F13" s="153"/>
      <c r="G13" s="153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64" t="s">
        <v>4</v>
      </c>
      <c r="B15" s="166" t="s">
        <v>5</v>
      </c>
      <c r="C15" s="168" t="s">
        <v>32</v>
      </c>
      <c r="D15" s="170" t="s">
        <v>43</v>
      </c>
      <c r="E15" s="171"/>
      <c r="F15" s="168" t="s">
        <v>80</v>
      </c>
      <c r="G15" s="172" t="s">
        <v>52</v>
      </c>
    </row>
    <row r="16" spans="1:7" ht="45" customHeight="1">
      <c r="A16" s="165"/>
      <c r="B16" s="167"/>
      <c r="C16" s="169"/>
      <c r="D16" s="94" t="s">
        <v>6</v>
      </c>
      <c r="E16" s="45" t="s">
        <v>42</v>
      </c>
      <c r="F16" s="169"/>
      <c r="G16" s="173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56"/>
      <c r="C48" s="157"/>
      <c r="D48" s="158"/>
      <c r="E48" s="159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60" t="s">
        <v>34</v>
      </c>
      <c r="C50" s="160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03"/>
      <c r="C60" s="204"/>
      <c r="D60" s="204"/>
      <c r="E60" s="205"/>
      <c r="F60" s="6"/>
      <c r="G60" s="6"/>
    </row>
    <row r="61" spans="1:7" ht="52.5" customHeight="1">
      <c r="A61" s="27"/>
      <c r="B61" s="206" t="s">
        <v>95</v>
      </c>
      <c r="C61" s="207"/>
      <c r="D61" s="207"/>
      <c r="E61" s="208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7" t="s">
        <v>41</v>
      </c>
      <c r="F1" s="177"/>
      <c r="G1" s="177"/>
    </row>
    <row r="2" spans="1:7" ht="33.75" customHeight="1">
      <c r="A2" s="178" t="s">
        <v>106</v>
      </c>
      <c r="B2" s="178"/>
      <c r="C2" s="178"/>
      <c r="D2" s="178"/>
      <c r="E2" s="178"/>
      <c r="F2" s="178"/>
      <c r="G2" s="17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9" t="s">
        <v>110</v>
      </c>
      <c r="D4" s="180"/>
      <c r="E4" s="180"/>
      <c r="F4" s="74"/>
    </row>
    <row r="5" spans="1:7" ht="19.5">
      <c r="B5" s="73" t="s">
        <v>1</v>
      </c>
      <c r="C5" s="181">
        <v>9</v>
      </c>
      <c r="D5" s="182"/>
      <c r="E5" s="182"/>
      <c r="F5" s="77"/>
    </row>
    <row r="6" spans="1:7" ht="19.5">
      <c r="B6" s="78" t="s">
        <v>2</v>
      </c>
      <c r="C6" s="181">
        <v>18162.099999999999</v>
      </c>
      <c r="D6" s="182"/>
      <c r="E6" s="182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74"/>
      <c r="D8" s="175"/>
      <c r="E8" s="176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83"/>
      <c r="B13" s="184"/>
      <c r="C13" s="184"/>
      <c r="D13" s="184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66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67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6"/>
      <c r="C48" s="193"/>
      <c r="D48" s="158"/>
      <c r="E48" s="15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4" t="s">
        <v>34</v>
      </c>
      <c r="C50" s="19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5"/>
      <c r="C60" s="196"/>
      <c r="D60" s="196"/>
      <c r="E60" s="197"/>
      <c r="F60" s="76"/>
      <c r="G60" s="76"/>
    </row>
    <row r="61" spans="1:7" ht="54" customHeight="1">
      <c r="A61" s="128"/>
      <c r="B61" s="198" t="s">
        <v>95</v>
      </c>
      <c r="C61" s="199"/>
      <c r="D61" s="199"/>
      <c r="E61" s="20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7" t="s">
        <v>41</v>
      </c>
      <c r="F1" s="177"/>
      <c r="G1" s="177"/>
    </row>
    <row r="2" spans="1:7" ht="36.75" customHeight="1">
      <c r="A2" s="178" t="s">
        <v>111</v>
      </c>
      <c r="B2" s="178"/>
      <c r="C2" s="178"/>
      <c r="D2" s="178"/>
      <c r="E2" s="178"/>
      <c r="F2" s="178"/>
      <c r="G2" s="17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9" t="s">
        <v>110</v>
      </c>
      <c r="D4" s="180"/>
      <c r="E4" s="180"/>
      <c r="F4" s="74"/>
    </row>
    <row r="5" spans="1:7" ht="19.5">
      <c r="B5" s="73" t="s">
        <v>1</v>
      </c>
      <c r="C5" s="181">
        <v>7</v>
      </c>
      <c r="D5" s="182"/>
      <c r="E5" s="182"/>
      <c r="F5" s="77"/>
    </row>
    <row r="6" spans="1:7" ht="19.5">
      <c r="B6" s="78" t="s">
        <v>2</v>
      </c>
      <c r="C6" s="181">
        <v>12392.69</v>
      </c>
      <c r="D6" s="182"/>
      <c r="E6" s="182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74"/>
      <c r="D8" s="175"/>
      <c r="E8" s="176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83"/>
      <c r="B13" s="184"/>
      <c r="C13" s="184"/>
      <c r="D13" s="184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66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67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6"/>
      <c r="C48" s="193"/>
      <c r="D48" s="158"/>
      <c r="E48" s="15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4" t="s">
        <v>34</v>
      </c>
      <c r="C50" s="19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5"/>
      <c r="C60" s="196"/>
      <c r="D60" s="196"/>
      <c r="E60" s="197"/>
      <c r="F60" s="76"/>
      <c r="G60" s="76"/>
    </row>
    <row r="61" spans="1:7" ht="56.25" customHeight="1">
      <c r="A61" s="128"/>
      <c r="B61" s="198" t="s">
        <v>95</v>
      </c>
      <c r="C61" s="199"/>
      <c r="D61" s="199"/>
      <c r="E61" s="20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7" t="s">
        <v>41</v>
      </c>
      <c r="F1" s="177"/>
      <c r="G1" s="177"/>
    </row>
    <row r="2" spans="1:7" ht="36.75" customHeight="1">
      <c r="A2" s="178" t="s">
        <v>112</v>
      </c>
      <c r="B2" s="178"/>
      <c r="C2" s="178"/>
      <c r="D2" s="178"/>
      <c r="E2" s="178"/>
      <c r="F2" s="178"/>
      <c r="G2" s="17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9" t="s">
        <v>110</v>
      </c>
      <c r="D4" s="180"/>
      <c r="E4" s="180"/>
      <c r="F4" s="74"/>
    </row>
    <row r="5" spans="1:7" ht="19.5">
      <c r="B5" s="73" t="s">
        <v>1</v>
      </c>
      <c r="C5" s="181">
        <v>5</v>
      </c>
      <c r="D5" s="182"/>
      <c r="E5" s="182"/>
      <c r="F5" s="77"/>
    </row>
    <row r="6" spans="1:7" ht="19.5">
      <c r="B6" s="78" t="s">
        <v>2</v>
      </c>
      <c r="C6" s="181">
        <v>9285.86</v>
      </c>
      <c r="D6" s="182"/>
      <c r="E6" s="182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74"/>
      <c r="D8" s="175"/>
      <c r="E8" s="176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83"/>
      <c r="B13" s="184"/>
      <c r="C13" s="184"/>
      <c r="D13" s="184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66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67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6"/>
      <c r="C48" s="193"/>
      <c r="D48" s="158"/>
      <c r="E48" s="15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4" t="s">
        <v>34</v>
      </c>
      <c r="C50" s="19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5"/>
      <c r="C60" s="196"/>
      <c r="D60" s="196"/>
      <c r="E60" s="197"/>
      <c r="F60" s="76"/>
      <c r="G60" s="76"/>
    </row>
    <row r="61" spans="1:7" ht="63" customHeight="1">
      <c r="A61" s="128"/>
      <c r="B61" s="198" t="s">
        <v>95</v>
      </c>
      <c r="C61" s="199"/>
      <c r="D61" s="199"/>
      <c r="E61" s="20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7" t="s">
        <v>41</v>
      </c>
      <c r="F1" s="177"/>
      <c r="G1" s="177"/>
    </row>
    <row r="2" spans="1:7" ht="36.75" customHeight="1">
      <c r="A2" s="178" t="s">
        <v>113</v>
      </c>
      <c r="B2" s="178"/>
      <c r="C2" s="178"/>
      <c r="D2" s="178"/>
      <c r="E2" s="178"/>
      <c r="F2" s="178"/>
      <c r="G2" s="17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9" t="s">
        <v>110</v>
      </c>
      <c r="D4" s="180"/>
      <c r="E4" s="180"/>
      <c r="F4" s="74"/>
    </row>
    <row r="5" spans="1:7" ht="19.5">
      <c r="B5" s="73" t="s">
        <v>1</v>
      </c>
      <c r="C5" s="181">
        <v>1</v>
      </c>
      <c r="D5" s="182"/>
      <c r="E5" s="182"/>
      <c r="F5" s="77"/>
    </row>
    <row r="6" spans="1:7" ht="19.5">
      <c r="B6" s="78" t="s">
        <v>2</v>
      </c>
      <c r="C6" s="181">
        <v>3183</v>
      </c>
      <c r="D6" s="182"/>
      <c r="E6" s="182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4"/>
      <c r="D8" s="175"/>
      <c r="E8" s="176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83"/>
      <c r="B13" s="184"/>
      <c r="C13" s="184"/>
      <c r="D13" s="184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66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67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6"/>
      <c r="C48" s="193"/>
      <c r="D48" s="158"/>
      <c r="E48" s="15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4" t="s">
        <v>34</v>
      </c>
      <c r="C50" s="19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5"/>
      <c r="C60" s="196"/>
      <c r="D60" s="196"/>
      <c r="E60" s="197"/>
      <c r="F60" s="76"/>
      <c r="G60" s="76"/>
    </row>
    <row r="61" spans="1:7" ht="56.25" customHeight="1">
      <c r="A61" s="128"/>
      <c r="B61" s="198" t="s">
        <v>95</v>
      </c>
      <c r="C61" s="199"/>
      <c r="D61" s="199"/>
      <c r="E61" s="20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7" t="s">
        <v>41</v>
      </c>
      <c r="F1" s="177"/>
      <c r="G1" s="177"/>
    </row>
    <row r="2" spans="1:7" ht="37.5" customHeight="1">
      <c r="A2" s="178" t="s">
        <v>114</v>
      </c>
      <c r="B2" s="178"/>
      <c r="C2" s="178"/>
      <c r="D2" s="178"/>
      <c r="E2" s="178"/>
      <c r="F2" s="178"/>
      <c r="G2" s="17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9" t="s">
        <v>110</v>
      </c>
      <c r="D4" s="180"/>
      <c r="E4" s="180"/>
      <c r="F4" s="74"/>
    </row>
    <row r="5" spans="1:7" ht="19.5">
      <c r="B5" s="73" t="s">
        <v>1</v>
      </c>
      <c r="C5" s="181">
        <v>1</v>
      </c>
      <c r="D5" s="182"/>
      <c r="E5" s="182"/>
      <c r="F5" s="77"/>
    </row>
    <row r="6" spans="1:7" ht="19.5">
      <c r="B6" s="78" t="s">
        <v>2</v>
      </c>
      <c r="C6" s="181">
        <v>3259.2</v>
      </c>
      <c r="D6" s="182"/>
      <c r="E6" s="182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4"/>
      <c r="D8" s="175"/>
      <c r="E8" s="176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83"/>
      <c r="B13" s="184"/>
      <c r="C13" s="184"/>
      <c r="D13" s="184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66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67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6"/>
      <c r="C48" s="193"/>
      <c r="D48" s="158"/>
      <c r="E48" s="15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4" t="s">
        <v>34</v>
      </c>
      <c r="C50" s="19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5"/>
      <c r="C60" s="196"/>
      <c r="D60" s="196"/>
      <c r="E60" s="197"/>
      <c r="F60" s="76"/>
      <c r="G60" s="76"/>
    </row>
    <row r="61" spans="1:7" ht="54" customHeight="1">
      <c r="A61" s="128"/>
      <c r="B61" s="198" t="s">
        <v>95</v>
      </c>
      <c r="C61" s="199"/>
      <c r="D61" s="199"/>
      <c r="E61" s="20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2021-04-09T07:26:41Z</dcterms:modified>
</cp:coreProperties>
</file>